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Materials" sheetId="1" r:id="rId1"/>
    <sheet name="NMORO" sheetId="2" r:id="rId2"/>
    <sheet name="Cornell" sheetId="3" r:id="rId3"/>
  </sheets>
  <definedNames/>
  <calcPr fullCalcOnLoad="1"/>
</workbook>
</file>

<file path=xl/sharedStrings.xml><?xml version="1.0" encoding="utf-8"?>
<sst xmlns="http://schemas.openxmlformats.org/spreadsheetml/2006/main" count="179" uniqueCount="127">
  <si>
    <t>NM Recycling Coalition/Organics Recycling Organization</t>
  </si>
  <si>
    <t>Composting Mixture Calculation Worksheet</t>
  </si>
  <si>
    <t>(Enter either or both -&gt;)</t>
  </si>
  <si>
    <t>Total Weight Basis</t>
  </si>
  <si>
    <t>Dry Weight Basis</t>
  </si>
  <si>
    <t>Material</t>
  </si>
  <si>
    <r>
      <t>BD (lb/yd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</si>
  <si>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%Solids</t>
  </si>
  <si>
    <t>%Moisture</t>
  </si>
  <si>
    <t>%Carbon</t>
  </si>
  <si>
    <t>%Nitrogen</t>
  </si>
  <si>
    <t>Bedding</t>
  </si>
  <si>
    <t>Step 2.  Enter pounds (lbs) below for each material in your proposed mixture, and ...</t>
  </si>
  <si>
    <t>lbs</t>
  </si>
  <si>
    <t>lb Solids</t>
  </si>
  <si>
    <t>lb Water</t>
  </si>
  <si>
    <t>lb Carbon</t>
  </si>
  <si>
    <t>lb Nitrogen</t>
  </si>
  <si>
    <t>Totals</t>
  </si>
  <si>
    <t>Step 3.  ... compare calculated performance indicator values with optimums.</t>
  </si>
  <si>
    <t>Indicator</t>
  </si>
  <si>
    <t>Formula (from Totals row above)</t>
  </si>
  <si>
    <t>Your Mix</t>
  </si>
  <si>
    <t>Optimum</t>
  </si>
  <si>
    <t>C:N</t>
  </si>
  <si>
    <t>lb Carbon/lb Nitrogen</t>
  </si>
  <si>
    <t>30-60</t>
  </si>
  <si>
    <t>lb Water/lb Carbon</t>
  </si>
  <si>
    <t>1.5-2.5</t>
  </si>
  <si>
    <t>BD</t>
  </si>
  <si>
    <t>lb Solids x 100/(lb Solids+lb Water)</t>
  </si>
  <si>
    <t>Bulk Density</t>
  </si>
  <si>
    <t>C:N Ratio</t>
  </si>
  <si>
    <r>
      <t>lb/yd</t>
    </r>
    <r>
      <rPr>
        <b/>
        <vertAlign val="superscript"/>
        <sz val="10"/>
        <rFont val="Arial"/>
        <family val="0"/>
      </rPr>
      <t>3</t>
    </r>
  </si>
  <si>
    <t>Information Source</t>
  </si>
  <si>
    <t>Apple pomace</t>
  </si>
  <si>
    <t>Adapted from Cornell website</t>
  </si>
  <si>
    <t>Bark/Wood chips</t>
  </si>
  <si>
    <t>Blood wastes</t>
  </si>
  <si>
    <t>Broiler litter</t>
  </si>
  <si>
    <t>Corn cobs</t>
  </si>
  <si>
    <t>Corn silage</t>
  </si>
  <si>
    <t>Corn stalks</t>
  </si>
  <si>
    <t>Corrugated cardboard</t>
  </si>
  <si>
    <t>Cottonseed meal</t>
  </si>
  <si>
    <t>Food waste</t>
  </si>
  <si>
    <t>Fruit waste</t>
  </si>
  <si>
    <t>Grass clippings</t>
  </si>
  <si>
    <t>Horse manure</t>
  </si>
  <si>
    <t>Laying hen litter</t>
  </si>
  <si>
    <t>Leaves</t>
  </si>
  <si>
    <t>Newsprint</t>
  </si>
  <si>
    <t>Paper fiber sludge</t>
  </si>
  <si>
    <t>Paper waste</t>
  </si>
  <si>
    <t>Paunch manure</t>
  </si>
  <si>
    <t>Poultry carcasses</t>
  </si>
  <si>
    <t>Rice hulls</t>
  </si>
  <si>
    <t>Sawdust</t>
  </si>
  <si>
    <t>Sewage sludge</t>
  </si>
  <si>
    <t>Sheep manure</t>
  </si>
  <si>
    <t>Shrub trimmings</t>
  </si>
  <si>
    <t>Straw</t>
  </si>
  <si>
    <t>Swine manure</t>
  </si>
  <si>
    <t>Telephone books</t>
  </si>
  <si>
    <t>Tree trimmings</t>
  </si>
  <si>
    <t>Turkey litter</t>
  </si>
  <si>
    <t>Vegetable produce</t>
  </si>
  <si>
    <t>Moisture and Carbon/Nitrogen Ratio Calculation Spreadsheet</t>
  </si>
  <si>
    <t>Developed by Tom Richard, Department of Agricultural and Biological Engineering, Cornell University</t>
  </si>
  <si>
    <t xml:space="preserve">To use this spreadsheet, insert data in the first table for your ingredients (up to four ingredients).  </t>
  </si>
  <si>
    <t>The spreadsheet then calculates the mixture moisture content and C/N ratio.</t>
  </si>
  <si>
    <t>Alternatively, the spreadsheet will calculate the proper proportions for moisture and/or  C/N goals (see below).</t>
  </si>
  <si>
    <t xml:space="preserve">For further explanations of the formulas embedded in this worksheet, see the Science and Engineering section of the </t>
  </si>
  <si>
    <t>Cornell Composting web site:</t>
  </si>
  <si>
    <t>http://www.cals.cornell.edu/dept/compost/</t>
  </si>
  <si>
    <t xml:space="preserve">NOTE - do not copy and paste the existing data out of the table, as the formulas may remain tied to the old data. </t>
  </si>
  <si>
    <t>Input areas are shaded blue or purple.  Formula results are in red cells.</t>
  </si>
  <si>
    <t>Ingredient</t>
  </si>
  <si>
    <t>% Moisture</t>
  </si>
  <si>
    <t>% Carbon</t>
  </si>
  <si>
    <t>% Nitrogen</t>
  </si>
  <si>
    <t xml:space="preserve"> Mass (kg or lbs.)</t>
  </si>
  <si>
    <t>grass</t>
  </si>
  <si>
    <t>leaves</t>
  </si>
  <si>
    <t xml:space="preserve">}  Note: </t>
  </si>
  <si>
    <t>food scraps</t>
  </si>
  <si>
    <t>}   these masses are solved for in</t>
  </si>
  <si>
    <t>}   some of the equations below.</t>
  </si>
  <si>
    <t>Calculated mixture moisture content:</t>
  </si>
  <si>
    <t>(masses as specified)</t>
  </si>
  <si>
    <t>Calculated mixture C/N ratio:</t>
  </si>
  <si>
    <t>The required mass of the third material can be determined given characteristics, the masses of the first two, and goals:</t>
  </si>
  <si>
    <t>moisture goal:</t>
  </si>
  <si>
    <t>(set these goals to match your requirements)</t>
  </si>
  <si>
    <t>C/N ratio goal:</t>
  </si>
  <si>
    <t>Calculated mass of third ingredient:</t>
  </si>
  <si>
    <t>To achieve moisture goal:</t>
  </si>
  <si>
    <t>To achieve C/N goal:</t>
  </si>
  <si>
    <t>For these same moisture and C/N goals, the required mass of the fourth material can be determined given</t>
  </si>
  <si>
    <t xml:space="preserve"> the masses of the first three:</t>
  </si>
  <si>
    <t>Calculated mass of fourth ingredient:</t>
  </si>
  <si>
    <t>Notes:  negative numbers indicate that the characteristics of the added ingredient are not</t>
  </si>
  <si>
    <t xml:space="preserve"> on the opposite side of the goal from the initial mixture.  A "divide by zero" error will </t>
  </si>
  <si>
    <t>occur if you try to add water to balance the C/N ratio .</t>
  </si>
  <si>
    <t>The simultaneous solution for moisture and C/N ratios (goals as above) for a three ingredient mixture,</t>
  </si>
  <si>
    <t>given the mass of the first material, is:</t>
  </si>
  <si>
    <t>Calculated mass of second ingredient:</t>
  </si>
  <si>
    <t>Note:  A negative number indicates that a simultaneous solution for these goals is not possible</t>
  </si>
  <si>
    <t xml:space="preserve">with the mixture of ingredients selected.  Try some different ingredients, re-evaluate your goals, </t>
  </si>
  <si>
    <t>or add a fourth ingredient using the formula below.</t>
  </si>
  <si>
    <t>You can check these solutions by plugging the calculated masses into the table at the top of this spreadsheet.</t>
  </si>
  <si>
    <t>Similarly, the simultaneous solution for moisture and C/N ratios (goals as above) for a four ingredient mixture,</t>
  </si>
  <si>
    <t>given the mass of the first and second materials, is:</t>
  </si>
  <si>
    <t xml:space="preserve">Note:  A negative number indicates that a simultaneous solution for these goals is not  </t>
  </si>
  <si>
    <t>possible with the mixture of ingredients selected.  Try some different ingredients, or</t>
  </si>
  <si>
    <t xml:space="preserve"> re-evaluate your goals.</t>
  </si>
  <si>
    <t>Again, you can check these solutions by plugging the calculated masses into the table at the top of this spreadsheet.</t>
  </si>
  <si>
    <t>Advice</t>
  </si>
  <si>
    <r>
      <t>(lb Solids+lb Water)/yd</t>
    </r>
    <r>
      <rPr>
        <vertAlign val="superscript"/>
        <sz val="10"/>
        <rFont val="Arial"/>
        <family val="2"/>
      </rPr>
      <t>3</t>
    </r>
  </si>
  <si>
    <r>
      <t>yd</t>
    </r>
    <r>
      <rPr>
        <b/>
        <vertAlign val="superscript"/>
        <sz val="10"/>
        <rFont val="Arial"/>
        <family val="2"/>
      </rPr>
      <t>3</t>
    </r>
  </si>
  <si>
    <t>H20:TVS</t>
  </si>
  <si>
    <t>40-60</t>
  </si>
  <si>
    <t>850-1000</t>
  </si>
  <si>
    <r>
      <t>Repeat Steps 2 and 3 until indicators for Your Mix are within optimum ranges.  Use calculated material volumes (yd</t>
    </r>
    <r>
      <rPr>
        <b/>
        <vertAlign val="superscript"/>
        <sz val="11"/>
        <color indexed="12"/>
        <rFont val="Arial"/>
        <family val="2"/>
      </rPr>
      <t>3</t>
    </r>
    <r>
      <rPr>
        <b/>
        <sz val="11"/>
        <color indexed="12"/>
        <rFont val="Arial"/>
        <family val="2"/>
      </rPr>
      <t>) from Step 2 to build your compost pile.</t>
    </r>
  </si>
  <si>
    <t>biosolids</t>
  </si>
  <si>
    <t>JS Glass, City of Albuquerque, April 2005</t>
  </si>
  <si>
    <t>Step 1.  Fill in the table below for your materials. (You can copy from the "Materials" sheet.)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</si>
</sst>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b/>
      <sz val="10"/>
      <name val="Genev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2" fontId="0" fillId="0" borderId="8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0" fillId="0" borderId="4" xfId="0" applyNumberFormat="1" applyFont="1" applyBorder="1" applyAlignment="1" applyProtection="1">
      <alignment vertical="top"/>
      <protection/>
    </xf>
    <xf numFmtId="0" fontId="0" fillId="3" borderId="0" xfId="0" applyNumberFormat="1" applyFont="1" applyFill="1" applyAlignment="1" applyProtection="1">
      <alignment vertical="top"/>
      <protection locked="0"/>
    </xf>
    <xf numFmtId="164" fontId="0" fillId="3" borderId="0" xfId="0" applyNumberFormat="1" applyFont="1" applyFill="1" applyAlignment="1" applyProtection="1">
      <alignment vertical="top"/>
      <protection locked="0"/>
    </xf>
    <xf numFmtId="2" fontId="0" fillId="3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vertical="top"/>
      <protection/>
    </xf>
    <xf numFmtId="2" fontId="0" fillId="4" borderId="0" xfId="0" applyNumberFormat="1" applyFont="1" applyFill="1" applyAlignment="1" applyProtection="1">
      <alignment vertical="top"/>
      <protection locked="0"/>
    </xf>
    <xf numFmtId="0" fontId="0" fillId="0" borderId="0" xfId="0" applyNumberFormat="1" applyFont="1" applyAlignment="1" applyProtection="1">
      <alignment horizontal="right" vertical="top"/>
      <protection/>
    </xf>
    <xf numFmtId="164" fontId="10" fillId="5" borderId="0" xfId="0" applyNumberFormat="1" applyFont="1" applyFill="1" applyAlignment="1" applyProtection="1">
      <alignment vertical="top"/>
      <protection/>
    </xf>
    <xf numFmtId="164" fontId="0" fillId="0" borderId="0" xfId="0" applyNumberFormat="1" applyFont="1" applyAlignment="1" applyProtection="1">
      <alignment horizontal="right" vertical="top"/>
      <protection/>
    </xf>
    <xf numFmtId="164" fontId="0" fillId="0" borderId="0" xfId="0" applyNumberFormat="1" applyFont="1" applyAlignment="1" applyProtection="1">
      <alignment horizontal="right" vertical="top"/>
      <protection/>
    </xf>
    <xf numFmtId="2" fontId="10" fillId="5" borderId="0" xfId="0" applyNumberFormat="1" applyFont="1" applyFill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Font="1" applyAlignment="1" applyProtection="1">
      <alignment vertical="top"/>
      <protection/>
    </xf>
    <xf numFmtId="2" fontId="0" fillId="0" borderId="0" xfId="0" applyNumberFormat="1" applyFont="1" applyAlignment="1" applyProtection="1">
      <alignment horizontal="right" vertical="top"/>
      <protection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7" xfId="0" applyFont="1" applyFill="1" applyBorder="1" applyAlignment="1">
      <alignment/>
    </xf>
    <xf numFmtId="0" fontId="1" fillId="6" borderId="15" xfId="0" applyFont="1" applyFill="1" applyBorder="1" applyAlignment="1">
      <alignment horizontal="center"/>
    </xf>
    <xf numFmtId="1" fontId="1" fillId="6" borderId="14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1" fillId="7" borderId="16" xfId="0" applyFont="1" applyFill="1" applyBorder="1" applyAlignment="1">
      <alignment horizontal="centerContinuous"/>
    </xf>
    <xf numFmtId="0" fontId="1" fillId="7" borderId="18" xfId="0" applyFont="1" applyFill="1" applyBorder="1" applyAlignment="1">
      <alignment horizontal="centerContinuous"/>
    </xf>
    <xf numFmtId="0" fontId="1" fillId="7" borderId="15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8" borderId="17" xfId="0" applyFont="1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center"/>
      <protection locked="0"/>
    </xf>
    <xf numFmtId="0" fontId="1" fillId="8" borderId="18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  <protection locked="0"/>
    </xf>
    <xf numFmtId="0" fontId="1" fillId="8" borderId="16" xfId="0" applyFont="1" applyFill="1" applyBorder="1" applyAlignment="1" applyProtection="1">
      <alignment horizontal="center"/>
      <protection locked="0"/>
    </xf>
    <xf numFmtId="0" fontId="9" fillId="9" borderId="20" xfId="0" applyFont="1" applyFill="1" applyBorder="1" applyAlignment="1">
      <alignment horizontal="centerContinuous"/>
    </xf>
    <xf numFmtId="0" fontId="0" fillId="9" borderId="0" xfId="0" applyFill="1" applyAlignment="1">
      <alignment horizontal="centerContinuous"/>
    </xf>
    <xf numFmtId="0" fontId="0" fillId="9" borderId="21" xfId="0" applyFill="1" applyBorder="1" applyAlignment="1">
      <alignment horizontal="centerContinuous"/>
    </xf>
    <xf numFmtId="0" fontId="9" fillId="9" borderId="22" xfId="0" applyFont="1" applyFill="1" applyBorder="1" applyAlignment="1">
      <alignment horizontal="centerContinuous"/>
    </xf>
    <xf numFmtId="0" fontId="0" fillId="9" borderId="1" xfId="0" applyFill="1" applyBorder="1" applyAlignment="1">
      <alignment horizontal="centerContinuous"/>
    </xf>
    <xf numFmtId="0" fontId="0" fillId="9" borderId="23" xfId="0" applyFill="1" applyBorder="1" applyAlignment="1">
      <alignment horizontal="centerContinuous"/>
    </xf>
    <xf numFmtId="0" fontId="1" fillId="8" borderId="24" xfId="0" applyFont="1" applyFill="1" applyBorder="1" applyAlignment="1">
      <alignment horizontal="centerContinuous"/>
    </xf>
    <xf numFmtId="0" fontId="1" fillId="8" borderId="6" xfId="0" applyFont="1" applyFill="1" applyBorder="1" applyAlignment="1">
      <alignment horizontal="centerContinuous"/>
    </xf>
    <xf numFmtId="0" fontId="1" fillId="8" borderId="11" xfId="0" applyFont="1" applyFill="1" applyBorder="1" applyAlignment="1">
      <alignment horizontal="centerContinuous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6" borderId="16" xfId="0" applyFont="1" applyFill="1" applyBorder="1" applyAlignment="1" applyProtection="1">
      <alignment horizontal="center"/>
      <protection locked="0"/>
    </xf>
    <xf numFmtId="2" fontId="0" fillId="6" borderId="16" xfId="0" applyNumberFormat="1" applyFont="1" applyFill="1" applyBorder="1" applyAlignment="1" applyProtection="1">
      <alignment horizontal="center"/>
      <protection locked="0"/>
    </xf>
    <xf numFmtId="164" fontId="0" fillId="6" borderId="16" xfId="0" applyNumberFormat="1" applyFont="1" applyFill="1" applyBorder="1" applyAlignment="1" applyProtection="1">
      <alignment horizontal="center"/>
      <protection locked="0"/>
    </xf>
    <xf numFmtId="0" fontId="2" fillId="8" borderId="16" xfId="0" applyFont="1" applyFill="1" applyBorder="1" applyAlignment="1">
      <alignment horizontal="centerContinuous"/>
    </xf>
    <xf numFmtId="0" fontId="0" fillId="8" borderId="16" xfId="0" applyFill="1" applyBorder="1" applyAlignment="1">
      <alignment horizontal="centerContinuous"/>
    </xf>
    <xf numFmtId="0" fontId="1" fillId="7" borderId="16" xfId="0" applyFont="1" applyFill="1" applyBorder="1" applyAlignment="1">
      <alignment horizontal="center"/>
    </xf>
    <xf numFmtId="1" fontId="1" fillId="7" borderId="16" xfId="0" applyNumberFormat="1" applyFont="1" applyFill="1" applyBorder="1" applyAlignment="1">
      <alignment horizontal="center"/>
    </xf>
    <xf numFmtId="0" fontId="0" fillId="8" borderId="15" xfId="0" applyFill="1" applyBorder="1" applyAlignment="1">
      <alignment horizontal="centerContinuous"/>
    </xf>
    <xf numFmtId="2" fontId="0" fillId="6" borderId="15" xfId="0" applyNumberFormat="1" applyFont="1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/>
    </xf>
    <xf numFmtId="0" fontId="8" fillId="8" borderId="19" xfId="0" applyFont="1" applyFill="1" applyBorder="1" applyAlignment="1">
      <alignment/>
    </xf>
    <xf numFmtId="0" fontId="8" fillId="6" borderId="19" xfId="0" applyFont="1" applyFill="1" applyBorder="1" applyAlignment="1" applyProtection="1">
      <alignment/>
      <protection locked="0"/>
    </xf>
    <xf numFmtId="0" fontId="8" fillId="7" borderId="19" xfId="0" applyFont="1" applyFill="1" applyBorder="1" applyAlignment="1" applyProtection="1">
      <alignment/>
      <protection locked="0"/>
    </xf>
    <xf numFmtId="0" fontId="11" fillId="0" borderId="2" xfId="0" applyFont="1" applyFill="1" applyBorder="1" applyAlignment="1">
      <alignment horizontal="center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1" fillId="6" borderId="15" xfId="0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1" fontId="1" fillId="6" borderId="18" xfId="0" applyNumberFormat="1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Continuous"/>
    </xf>
    <xf numFmtId="0" fontId="0" fillId="10" borderId="1" xfId="0" applyFill="1" applyBorder="1" applyAlignment="1">
      <alignment horizontal="centerContinuous"/>
    </xf>
    <xf numFmtId="0" fontId="0" fillId="10" borderId="23" xfId="0" applyFill="1" applyBorder="1" applyAlignment="1">
      <alignment horizontal="centerContinuous"/>
    </xf>
    <xf numFmtId="1" fontId="12" fillId="6" borderId="11" xfId="0" applyNumberFormat="1" applyFont="1" applyFill="1" applyBorder="1" applyAlignment="1">
      <alignment horizontal="center"/>
    </xf>
    <xf numFmtId="0" fontId="0" fillId="3" borderId="0" xfId="0" applyNumberFormat="1" applyFill="1" applyAlignment="1" applyProtection="1">
      <alignment vertical="top"/>
      <protection locked="0"/>
    </xf>
    <xf numFmtId="0" fontId="1" fillId="2" borderId="3" xfId="0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2" fontId="0" fillId="0" borderId="2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3" fillId="11" borderId="28" xfId="0" applyFont="1" applyFill="1" applyBorder="1" applyAlignment="1" applyProtection="1">
      <alignment horizontal="center" wrapText="1"/>
      <protection locked="0"/>
    </xf>
    <xf numFmtId="0" fontId="13" fillId="11" borderId="29" xfId="0" applyFont="1" applyFill="1" applyBorder="1" applyAlignment="1" applyProtection="1">
      <alignment horizontal="center" wrapText="1"/>
      <protection locked="0"/>
    </xf>
    <xf numFmtId="0" fontId="13" fillId="11" borderId="30" xfId="0" applyFont="1" applyFill="1" applyBorder="1" applyAlignment="1" applyProtection="1">
      <alignment horizontal="center" wrapText="1"/>
      <protection locked="0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21</xdr:row>
      <xdr:rowOff>66675</xdr:rowOff>
    </xdr:from>
    <xdr:to>
      <xdr:col>9</xdr:col>
      <xdr:colOff>47625</xdr:colOff>
      <xdr:row>21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6572250" y="3352800"/>
          <a:ext cx="7239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zoomScale="75" zoomScaleNormal="75" workbookViewId="0" topLeftCell="A1">
      <pane ySplit="3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0" customWidth="1"/>
    <col min="2" max="2" width="18.7109375" style="0" customWidth="1"/>
    <col min="3" max="3" width="13.7109375" style="0" customWidth="1"/>
    <col min="5" max="6" width="11.7109375" style="0" customWidth="1"/>
    <col min="7" max="9" width="11.421875" style="0" customWidth="1"/>
    <col min="10" max="10" width="11.00390625" style="0" customWidth="1"/>
    <col min="11" max="11" width="29.28125" style="0" customWidth="1"/>
  </cols>
  <sheetData>
    <row r="2" spans="2:11" ht="12.75">
      <c r="B2" s="125"/>
      <c r="C2" s="125" t="s">
        <v>31</v>
      </c>
      <c r="D2" s="125"/>
      <c r="E2" s="127"/>
      <c r="F2" s="134" t="s">
        <v>3</v>
      </c>
      <c r="G2" s="135"/>
      <c r="H2" s="134" t="s">
        <v>4</v>
      </c>
      <c r="I2" s="135"/>
      <c r="J2" s="125"/>
      <c r="K2" s="125"/>
    </row>
    <row r="3" spans="2:11" ht="14.25">
      <c r="B3" s="128" t="s">
        <v>5</v>
      </c>
      <c r="C3" s="124" t="s">
        <v>33</v>
      </c>
      <c r="D3" s="126" t="s">
        <v>7</v>
      </c>
      <c r="E3" s="126" t="s">
        <v>8</v>
      </c>
      <c r="F3" s="50" t="s">
        <v>9</v>
      </c>
      <c r="G3" s="49" t="s">
        <v>10</v>
      </c>
      <c r="H3" s="51" t="s">
        <v>9</v>
      </c>
      <c r="I3" s="50" t="s">
        <v>10</v>
      </c>
      <c r="J3" s="126" t="s">
        <v>32</v>
      </c>
      <c r="K3" s="126" t="s">
        <v>34</v>
      </c>
    </row>
    <row r="4" spans="2:11" ht="12.75">
      <c r="B4" s="42" t="s">
        <v>35</v>
      </c>
      <c r="C4" s="45">
        <v>1197</v>
      </c>
      <c r="D4" s="45">
        <f>100-E4</f>
        <v>12</v>
      </c>
      <c r="E4" s="45">
        <v>88</v>
      </c>
      <c r="F4" s="43">
        <v>6.336</v>
      </c>
      <c r="G4" s="129">
        <v>0.132</v>
      </c>
      <c r="H4" s="132">
        <v>52.8</v>
      </c>
      <c r="I4" s="43">
        <v>1.1</v>
      </c>
      <c r="J4" s="45">
        <v>48</v>
      </c>
      <c r="K4" s="41" t="s">
        <v>36</v>
      </c>
    </row>
    <row r="5" spans="2:11" ht="12.75">
      <c r="B5" s="42" t="s">
        <v>37</v>
      </c>
      <c r="C5" s="45">
        <v>532</v>
      </c>
      <c r="D5" s="45">
        <f>100-E5</f>
        <v>15</v>
      </c>
      <c r="E5" s="45">
        <v>85</v>
      </c>
      <c r="F5" s="43">
        <v>10.8</v>
      </c>
      <c r="G5" s="130">
        <v>0.03</v>
      </c>
      <c r="H5" s="132">
        <v>72</v>
      </c>
      <c r="I5" s="43">
        <v>0.2</v>
      </c>
      <c r="J5" s="45">
        <v>360</v>
      </c>
      <c r="K5" s="41" t="s">
        <v>36</v>
      </c>
    </row>
    <row r="6" spans="2:11" ht="12.75">
      <c r="B6" s="42" t="s">
        <v>38</v>
      </c>
      <c r="C6" s="45">
        <v>1700</v>
      </c>
      <c r="D6" s="45">
        <f aca="true" t="shared" si="0" ref="D6:D34">100-E6</f>
        <v>22</v>
      </c>
      <c r="E6" s="45">
        <v>78</v>
      </c>
      <c r="F6" s="43">
        <v>10.78</v>
      </c>
      <c r="G6" s="130">
        <v>3.08</v>
      </c>
      <c r="H6" s="132">
        <v>49</v>
      </c>
      <c r="I6" s="43">
        <v>14</v>
      </c>
      <c r="J6" s="45">
        <v>3.5</v>
      </c>
      <c r="K6" s="41" t="s">
        <v>36</v>
      </c>
    </row>
    <row r="7" spans="2:11" ht="12.75">
      <c r="B7" s="42" t="s">
        <v>39</v>
      </c>
      <c r="C7" s="45">
        <v>890</v>
      </c>
      <c r="D7" s="45">
        <f t="shared" si="0"/>
        <v>65</v>
      </c>
      <c r="E7" s="45">
        <v>35</v>
      </c>
      <c r="F7" s="43">
        <v>25.48</v>
      </c>
      <c r="G7" s="130">
        <v>1.82</v>
      </c>
      <c r="H7" s="132">
        <v>39.2</v>
      </c>
      <c r="I7" s="43">
        <v>2.8</v>
      </c>
      <c r="J7" s="45">
        <v>14</v>
      </c>
      <c r="K7" s="41" t="s">
        <v>36</v>
      </c>
    </row>
    <row r="8" spans="2:11" ht="12.75">
      <c r="B8" s="42" t="s">
        <v>40</v>
      </c>
      <c r="C8" s="45">
        <v>560</v>
      </c>
      <c r="D8" s="45">
        <f>100-E8</f>
        <v>85</v>
      </c>
      <c r="E8" s="45">
        <v>15</v>
      </c>
      <c r="F8" s="43">
        <v>49.98</v>
      </c>
      <c r="G8" s="130">
        <v>0.51</v>
      </c>
      <c r="H8" s="132">
        <v>58.8</v>
      </c>
      <c r="I8" s="43">
        <v>0.6</v>
      </c>
      <c r="J8" s="45">
        <v>98</v>
      </c>
      <c r="K8" s="41" t="s">
        <v>36</v>
      </c>
    </row>
    <row r="9" spans="2:11" ht="12.75">
      <c r="B9" s="42" t="s">
        <v>41</v>
      </c>
      <c r="C9" s="45">
        <v>560</v>
      </c>
      <c r="D9" s="45">
        <f>100-E9</f>
        <v>33</v>
      </c>
      <c r="E9" s="45">
        <v>67</v>
      </c>
      <c r="F9" s="43">
        <v>17.16</v>
      </c>
      <c r="G9" s="130">
        <v>0.42900000000000005</v>
      </c>
      <c r="H9" s="132">
        <v>52</v>
      </c>
      <c r="I9" s="43">
        <v>1.3</v>
      </c>
      <c r="J9" s="45">
        <v>40</v>
      </c>
      <c r="K9" s="41" t="s">
        <v>36</v>
      </c>
    </row>
    <row r="10" spans="2:11" ht="12.75">
      <c r="B10" s="42" t="s">
        <v>42</v>
      </c>
      <c r="C10" s="45">
        <v>320</v>
      </c>
      <c r="D10" s="45">
        <f t="shared" si="0"/>
        <v>88</v>
      </c>
      <c r="E10" s="45">
        <v>12</v>
      </c>
      <c r="F10" s="43">
        <v>40.656</v>
      </c>
      <c r="G10" s="130">
        <v>0.616</v>
      </c>
      <c r="H10" s="132">
        <v>46.2</v>
      </c>
      <c r="I10" s="43">
        <v>0.7</v>
      </c>
      <c r="J10" s="45">
        <v>66</v>
      </c>
      <c r="K10" s="41" t="s">
        <v>36</v>
      </c>
    </row>
    <row r="11" spans="2:11" ht="12.75">
      <c r="B11" s="42" t="s">
        <v>43</v>
      </c>
      <c r="C11" s="45">
        <v>259</v>
      </c>
      <c r="D11" s="45">
        <f>100-E11</f>
        <v>92</v>
      </c>
      <c r="E11" s="45">
        <v>8</v>
      </c>
      <c r="F11" s="43">
        <v>51.79600000000001</v>
      </c>
      <c r="G11" s="130">
        <v>0.09200000000000001</v>
      </c>
      <c r="H11" s="132">
        <v>56.3</v>
      </c>
      <c r="I11" s="43">
        <v>0.1</v>
      </c>
      <c r="J11" s="45">
        <v>563</v>
      </c>
      <c r="K11" s="41" t="s">
        <v>36</v>
      </c>
    </row>
    <row r="12" spans="2:11" ht="12.75">
      <c r="B12" s="42" t="s">
        <v>44</v>
      </c>
      <c r="C12" s="45">
        <v>800</v>
      </c>
      <c r="D12" s="45">
        <f t="shared" si="0"/>
        <v>15</v>
      </c>
      <c r="E12" s="45">
        <v>85</v>
      </c>
      <c r="F12" s="43">
        <v>8.085</v>
      </c>
      <c r="G12" s="130">
        <v>1.155</v>
      </c>
      <c r="H12" s="132">
        <v>53.9</v>
      </c>
      <c r="I12" s="43">
        <v>7.7</v>
      </c>
      <c r="J12" s="45">
        <v>7</v>
      </c>
      <c r="K12" s="41" t="s">
        <v>36</v>
      </c>
    </row>
    <row r="13" spans="2:11" ht="12.75">
      <c r="B13" s="42" t="s">
        <v>45</v>
      </c>
      <c r="C13" s="45">
        <v>1400</v>
      </c>
      <c r="D13" s="45">
        <f t="shared" si="0"/>
        <v>31</v>
      </c>
      <c r="E13" s="45">
        <v>69</v>
      </c>
      <c r="F13" s="43">
        <v>11.625</v>
      </c>
      <c r="G13" s="130">
        <v>0.775</v>
      </c>
      <c r="H13" s="132">
        <v>37.5</v>
      </c>
      <c r="I13" s="43">
        <v>2.5</v>
      </c>
      <c r="J13" s="45">
        <v>15</v>
      </c>
      <c r="K13" s="41" t="s">
        <v>36</v>
      </c>
    </row>
    <row r="14" spans="2:11" ht="12.75">
      <c r="B14" s="42" t="s">
        <v>46</v>
      </c>
      <c r="C14" s="45">
        <v>1500</v>
      </c>
      <c r="D14" s="45">
        <f t="shared" si="0"/>
        <v>20</v>
      </c>
      <c r="E14" s="45">
        <v>80</v>
      </c>
      <c r="F14" s="43">
        <v>11.2</v>
      </c>
      <c r="G14" s="130">
        <v>0.28</v>
      </c>
      <c r="H14" s="132">
        <v>56</v>
      </c>
      <c r="I14" s="43">
        <v>1.4</v>
      </c>
      <c r="J14" s="45">
        <v>40</v>
      </c>
      <c r="K14" s="41" t="s">
        <v>36</v>
      </c>
    </row>
    <row r="15" spans="2:11" ht="12.75">
      <c r="B15" s="42" t="s">
        <v>47</v>
      </c>
      <c r="C15" s="45">
        <v>500</v>
      </c>
      <c r="D15" s="45">
        <f>100-E15</f>
        <v>18</v>
      </c>
      <c r="E15" s="45">
        <v>82</v>
      </c>
      <c r="F15" s="43">
        <v>10.404</v>
      </c>
      <c r="G15" s="130">
        <v>0.612</v>
      </c>
      <c r="H15" s="132">
        <v>57.8</v>
      </c>
      <c r="I15" s="43">
        <v>3.4</v>
      </c>
      <c r="J15" s="45">
        <v>17</v>
      </c>
      <c r="K15" s="41" t="s">
        <v>36</v>
      </c>
    </row>
    <row r="16" spans="2:11" ht="12.75">
      <c r="B16" s="42" t="s">
        <v>48</v>
      </c>
      <c r="C16" s="45">
        <v>1215</v>
      </c>
      <c r="D16" s="45">
        <f t="shared" si="0"/>
        <v>30</v>
      </c>
      <c r="E16" s="45">
        <v>70</v>
      </c>
      <c r="F16" s="43">
        <v>24.3</v>
      </c>
      <c r="G16" s="130">
        <v>0.54</v>
      </c>
      <c r="H16" s="132">
        <v>81</v>
      </c>
      <c r="I16" s="43">
        <v>1.8</v>
      </c>
      <c r="J16" s="45">
        <v>45</v>
      </c>
      <c r="K16" s="41" t="s">
        <v>36</v>
      </c>
    </row>
    <row r="17" spans="2:11" ht="12.75">
      <c r="B17" s="42" t="s">
        <v>49</v>
      </c>
      <c r="C17" s="45">
        <v>1479</v>
      </c>
      <c r="D17" s="45">
        <f t="shared" si="0"/>
        <v>31</v>
      </c>
      <c r="E17" s="45">
        <v>69</v>
      </c>
      <c r="F17" s="43">
        <v>14.88</v>
      </c>
      <c r="G17" s="130">
        <v>2.48</v>
      </c>
      <c r="H17" s="132">
        <v>48</v>
      </c>
      <c r="I17" s="43">
        <v>8</v>
      </c>
      <c r="J17" s="45">
        <v>6</v>
      </c>
      <c r="K17" s="41" t="s">
        <v>36</v>
      </c>
    </row>
    <row r="18" spans="2:11" ht="12.75">
      <c r="B18" s="42" t="s">
        <v>50</v>
      </c>
      <c r="C18" s="45">
        <v>350</v>
      </c>
      <c r="D18" s="45">
        <f>100-E18</f>
        <v>62</v>
      </c>
      <c r="E18" s="45">
        <v>38</v>
      </c>
      <c r="F18" s="43">
        <v>30.132</v>
      </c>
      <c r="G18" s="130">
        <v>0.558</v>
      </c>
      <c r="H18" s="132">
        <v>48.6</v>
      </c>
      <c r="I18" s="43">
        <v>0.9</v>
      </c>
      <c r="J18" s="45">
        <v>54</v>
      </c>
      <c r="K18" s="41" t="s">
        <v>36</v>
      </c>
    </row>
    <row r="19" spans="2:11" ht="12.75">
      <c r="B19" s="42" t="s">
        <v>51</v>
      </c>
      <c r="C19" s="45">
        <v>218</v>
      </c>
      <c r="D19" s="45">
        <f>100-E19</f>
        <v>94</v>
      </c>
      <c r="E19" s="45">
        <v>6</v>
      </c>
      <c r="F19" s="43">
        <v>58.75</v>
      </c>
      <c r="G19" s="130">
        <v>0.094</v>
      </c>
      <c r="H19" s="132">
        <v>62.5</v>
      </c>
      <c r="I19" s="43">
        <v>0.1</v>
      </c>
      <c r="J19" s="45">
        <v>625</v>
      </c>
      <c r="K19" s="41" t="s">
        <v>36</v>
      </c>
    </row>
    <row r="20" spans="2:11" ht="12.75">
      <c r="B20" s="42" t="s">
        <v>52</v>
      </c>
      <c r="C20" s="45">
        <v>1403</v>
      </c>
      <c r="D20" s="45">
        <f>100-E20</f>
        <v>18</v>
      </c>
      <c r="E20" s="45">
        <v>82</v>
      </c>
      <c r="F20" s="43">
        <v>9.72</v>
      </c>
      <c r="G20" s="130">
        <v>0.108</v>
      </c>
      <c r="H20" s="132">
        <v>54</v>
      </c>
      <c r="I20" s="43">
        <v>0.6</v>
      </c>
      <c r="J20" s="45">
        <v>90</v>
      </c>
      <c r="K20" s="41" t="s">
        <v>36</v>
      </c>
    </row>
    <row r="21" spans="2:11" ht="12.75">
      <c r="B21" s="42" t="s">
        <v>53</v>
      </c>
      <c r="C21" s="45">
        <v>220</v>
      </c>
      <c r="D21" s="45">
        <f t="shared" si="0"/>
        <v>80</v>
      </c>
      <c r="E21" s="45">
        <v>20</v>
      </c>
      <c r="F21" s="43">
        <v>36.48</v>
      </c>
      <c r="G21" s="130">
        <v>0.24</v>
      </c>
      <c r="H21" s="132">
        <v>45.6</v>
      </c>
      <c r="I21" s="43">
        <v>0.3</v>
      </c>
      <c r="J21" s="45">
        <v>152</v>
      </c>
      <c r="K21" s="41" t="s">
        <v>36</v>
      </c>
    </row>
    <row r="22" spans="2:11" ht="12.75">
      <c r="B22" s="42" t="s">
        <v>54</v>
      </c>
      <c r="C22" s="45">
        <v>1460</v>
      </c>
      <c r="D22" s="45">
        <f t="shared" si="0"/>
        <v>15</v>
      </c>
      <c r="E22" s="45">
        <v>85</v>
      </c>
      <c r="F22" s="43">
        <v>6.75</v>
      </c>
      <c r="G22" s="130">
        <v>0.27</v>
      </c>
      <c r="H22" s="132">
        <v>45</v>
      </c>
      <c r="I22" s="43">
        <v>1.8</v>
      </c>
      <c r="J22" s="45">
        <v>25</v>
      </c>
      <c r="K22" s="41" t="s">
        <v>36</v>
      </c>
    </row>
    <row r="23" spans="2:11" ht="12.75">
      <c r="B23" s="42" t="s">
        <v>55</v>
      </c>
      <c r="C23" s="45">
        <v>800</v>
      </c>
      <c r="D23" s="45">
        <f t="shared" si="0"/>
        <v>35</v>
      </c>
      <c r="E23" s="45">
        <v>65</v>
      </c>
      <c r="F23" s="43">
        <v>4.2</v>
      </c>
      <c r="G23" s="130">
        <v>0.84</v>
      </c>
      <c r="H23" s="132">
        <v>12</v>
      </c>
      <c r="I23" s="43">
        <v>2.4</v>
      </c>
      <c r="J23" s="45">
        <v>5</v>
      </c>
      <c r="K23" s="41" t="s">
        <v>36</v>
      </c>
    </row>
    <row r="24" spans="2:11" ht="12.75">
      <c r="B24" s="42" t="s">
        <v>56</v>
      </c>
      <c r="C24" s="45">
        <v>202</v>
      </c>
      <c r="D24" s="45">
        <f t="shared" si="0"/>
        <v>86</v>
      </c>
      <c r="E24" s="45">
        <v>14</v>
      </c>
      <c r="F24" s="43">
        <v>31.217999999999996</v>
      </c>
      <c r="G24" s="130">
        <v>0.258</v>
      </c>
      <c r="H24" s="132">
        <v>36.3</v>
      </c>
      <c r="I24" s="43">
        <v>0.3</v>
      </c>
      <c r="J24" s="45">
        <v>121</v>
      </c>
      <c r="K24" s="41" t="s">
        <v>36</v>
      </c>
    </row>
    <row r="25" spans="2:11" ht="12.75">
      <c r="B25" s="42" t="s">
        <v>57</v>
      </c>
      <c r="C25" s="45">
        <v>410</v>
      </c>
      <c r="D25" s="45">
        <f>100-E25</f>
        <v>61</v>
      </c>
      <c r="E25" s="45">
        <v>39</v>
      </c>
      <c r="F25" s="43">
        <v>43.92</v>
      </c>
      <c r="G25" s="130">
        <v>0.1464</v>
      </c>
      <c r="H25" s="132">
        <v>72</v>
      </c>
      <c r="I25" s="43">
        <v>0.24</v>
      </c>
      <c r="J25" s="45">
        <f>H25/I25</f>
        <v>300</v>
      </c>
      <c r="K25" s="41" t="s">
        <v>36</v>
      </c>
    </row>
    <row r="26" spans="2:11" ht="12.75">
      <c r="B26" s="42" t="s">
        <v>58</v>
      </c>
      <c r="C26" s="45">
        <v>1700</v>
      </c>
      <c r="D26" s="45">
        <f>100-E26</f>
        <v>22</v>
      </c>
      <c r="E26" s="45">
        <v>78</v>
      </c>
      <c r="F26" s="43">
        <v>10.648000000000001</v>
      </c>
      <c r="G26" s="130">
        <v>0.9680000000000001</v>
      </c>
      <c r="H26" s="132">
        <v>48.4</v>
      </c>
      <c r="I26" s="43">
        <v>4.4</v>
      </c>
      <c r="J26" s="45">
        <v>11</v>
      </c>
      <c r="K26" s="41" t="s">
        <v>36</v>
      </c>
    </row>
    <row r="27" spans="2:11" ht="12.75">
      <c r="B27" s="42" t="s">
        <v>59</v>
      </c>
      <c r="C27" s="45">
        <v>1200</v>
      </c>
      <c r="D27" s="45">
        <f t="shared" si="0"/>
        <v>31</v>
      </c>
      <c r="E27" s="45">
        <v>69</v>
      </c>
      <c r="F27" s="43">
        <v>13.392000000000001</v>
      </c>
      <c r="G27" s="130">
        <v>0.8370000000000001</v>
      </c>
      <c r="H27" s="132">
        <v>43.2</v>
      </c>
      <c r="I27" s="43">
        <v>2.7</v>
      </c>
      <c r="J27" s="45">
        <v>16</v>
      </c>
      <c r="K27" s="41" t="s">
        <v>36</v>
      </c>
    </row>
    <row r="28" spans="2:11" ht="12.75">
      <c r="B28" s="42" t="s">
        <v>60</v>
      </c>
      <c r="C28" s="45">
        <v>429</v>
      </c>
      <c r="D28" s="45">
        <f>100-E28</f>
        <v>85</v>
      </c>
      <c r="E28" s="45">
        <v>15</v>
      </c>
      <c r="F28" s="43">
        <v>45.05</v>
      </c>
      <c r="G28" s="130">
        <v>0.85</v>
      </c>
      <c r="H28" s="132">
        <v>53</v>
      </c>
      <c r="I28" s="43">
        <v>1</v>
      </c>
      <c r="J28" s="45">
        <v>53</v>
      </c>
      <c r="K28" s="41" t="s">
        <v>36</v>
      </c>
    </row>
    <row r="29" spans="2:11" ht="12.75">
      <c r="B29" s="42" t="s">
        <v>61</v>
      </c>
      <c r="C29" s="45">
        <v>227</v>
      </c>
      <c r="D29" s="45">
        <f>100-E29</f>
        <v>88</v>
      </c>
      <c r="E29" s="45">
        <v>12</v>
      </c>
      <c r="F29" s="43">
        <v>49.28</v>
      </c>
      <c r="G29" s="130">
        <v>0.616</v>
      </c>
      <c r="H29" s="132">
        <v>56</v>
      </c>
      <c r="I29" s="43">
        <v>0.7</v>
      </c>
      <c r="J29" s="45">
        <v>80</v>
      </c>
      <c r="K29" s="41" t="s">
        <v>36</v>
      </c>
    </row>
    <row r="30" spans="2:11" ht="12.75">
      <c r="B30" s="42" t="s">
        <v>62</v>
      </c>
      <c r="C30" s="45">
        <v>1200</v>
      </c>
      <c r="D30" s="45">
        <f t="shared" si="0"/>
        <v>20</v>
      </c>
      <c r="E30" s="45">
        <v>80</v>
      </c>
      <c r="F30" s="43">
        <v>8.68</v>
      </c>
      <c r="G30" s="130">
        <v>0.62</v>
      </c>
      <c r="H30" s="132">
        <v>43.4</v>
      </c>
      <c r="I30" s="43">
        <v>3.1</v>
      </c>
      <c r="J30" s="45">
        <v>14</v>
      </c>
      <c r="K30" s="41" t="s">
        <v>36</v>
      </c>
    </row>
    <row r="31" spans="2:11" ht="12.75">
      <c r="B31" s="42" t="s">
        <v>63</v>
      </c>
      <c r="C31" s="45">
        <v>250</v>
      </c>
      <c r="D31" s="45">
        <f>100-E31</f>
        <v>94</v>
      </c>
      <c r="E31" s="45">
        <v>6</v>
      </c>
      <c r="F31" s="43">
        <v>61.1</v>
      </c>
      <c r="G31" s="130">
        <v>0.6579999999999999</v>
      </c>
      <c r="H31" s="132">
        <v>65</v>
      </c>
      <c r="I31" s="43">
        <v>0.7</v>
      </c>
      <c r="J31" s="44">
        <f>H31/I31</f>
        <v>92.85714285714286</v>
      </c>
      <c r="K31" s="41" t="s">
        <v>36</v>
      </c>
    </row>
    <row r="32" spans="2:11" ht="12.75">
      <c r="B32" s="42" t="s">
        <v>64</v>
      </c>
      <c r="C32" s="45">
        <v>1296</v>
      </c>
      <c r="D32" s="45">
        <f>100-E32</f>
        <v>30</v>
      </c>
      <c r="E32" s="45">
        <v>70</v>
      </c>
      <c r="F32" s="43">
        <v>14.88</v>
      </c>
      <c r="G32" s="130">
        <v>0.93</v>
      </c>
      <c r="H32" s="132">
        <v>49.6</v>
      </c>
      <c r="I32" s="43">
        <v>3.1</v>
      </c>
      <c r="J32" s="45">
        <v>16</v>
      </c>
      <c r="K32" s="41" t="s">
        <v>36</v>
      </c>
    </row>
    <row r="33" spans="2:11" ht="12.75">
      <c r="B33" s="42" t="s">
        <v>65</v>
      </c>
      <c r="C33" s="45">
        <v>783</v>
      </c>
      <c r="D33" s="45">
        <f t="shared" si="0"/>
        <v>74</v>
      </c>
      <c r="E33" s="45">
        <v>26</v>
      </c>
      <c r="F33" s="43">
        <v>30.784</v>
      </c>
      <c r="G33" s="130">
        <v>1.924</v>
      </c>
      <c r="H33" s="132">
        <v>41.6</v>
      </c>
      <c r="I33" s="43">
        <v>2.6</v>
      </c>
      <c r="J33" s="45">
        <v>16</v>
      </c>
      <c r="K33" s="41" t="s">
        <v>36</v>
      </c>
    </row>
    <row r="34" spans="2:11" ht="13.5" thickBot="1">
      <c r="B34" s="46" t="s">
        <v>66</v>
      </c>
      <c r="C34" s="48">
        <v>1585</v>
      </c>
      <c r="D34" s="48">
        <f t="shared" si="0"/>
        <v>13</v>
      </c>
      <c r="E34" s="48">
        <v>87</v>
      </c>
      <c r="F34" s="47">
        <v>6.6690000000000005</v>
      </c>
      <c r="G34" s="131">
        <v>0.35100000000000003</v>
      </c>
      <c r="H34" s="133">
        <v>51.3</v>
      </c>
      <c r="I34" s="47">
        <v>2.7</v>
      </c>
      <c r="J34" s="48">
        <v>19</v>
      </c>
      <c r="K34" s="52" t="s">
        <v>36</v>
      </c>
    </row>
  </sheetData>
  <mergeCells count="2">
    <mergeCell ref="F2:G2"/>
    <mergeCell ref="H2:I2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421875" style="0" customWidth="1"/>
    <col min="3" max="3" width="12.140625" style="0" customWidth="1"/>
    <col min="4" max="5" width="11.7109375" style="0" customWidth="1"/>
    <col min="6" max="6" width="12.421875" style="0" customWidth="1"/>
    <col min="7" max="7" width="12.140625" style="0" customWidth="1"/>
    <col min="8" max="8" width="11.00390625" style="0" customWidth="1"/>
    <col min="9" max="9" width="11.421875" style="0" customWidth="1"/>
    <col min="10" max="10" width="1.8515625" style="0" customWidth="1"/>
    <col min="11" max="11" width="16.00390625" style="0" customWidth="1"/>
  </cols>
  <sheetData>
    <row r="1" spans="2:9" ht="7.5" customHeight="1" thickBot="1">
      <c r="B1" s="1"/>
      <c r="C1" s="1"/>
      <c r="D1" s="1"/>
      <c r="E1" s="1"/>
      <c r="F1" s="1"/>
      <c r="G1" s="1"/>
      <c r="H1" s="1"/>
      <c r="I1" s="1"/>
    </row>
    <row r="2" spans="2:9" ht="18">
      <c r="B2" s="90" t="s">
        <v>0</v>
      </c>
      <c r="C2" s="91"/>
      <c r="D2" s="91"/>
      <c r="E2" s="91"/>
      <c r="F2" s="91"/>
      <c r="G2" s="91"/>
      <c r="H2" s="91"/>
      <c r="I2" s="92"/>
    </row>
    <row r="3" spans="2:9" ht="18.75" thickBot="1">
      <c r="B3" s="93" t="s">
        <v>1</v>
      </c>
      <c r="C3" s="94"/>
      <c r="D3" s="94"/>
      <c r="E3" s="94"/>
      <c r="F3" s="94"/>
      <c r="G3" s="94"/>
      <c r="H3" s="94"/>
      <c r="I3" s="95"/>
    </row>
    <row r="4" spans="2:9" ht="15.75" thickBot="1">
      <c r="B4" s="119" t="s">
        <v>125</v>
      </c>
      <c r="C4" s="120"/>
      <c r="D4" s="120"/>
      <c r="E4" s="120"/>
      <c r="F4" s="120"/>
      <c r="G4" s="120"/>
      <c r="H4" s="120"/>
      <c r="I4" s="121"/>
    </row>
    <row r="5" spans="2:9" ht="7.5" customHeight="1">
      <c r="B5" s="13"/>
      <c r="C5" s="14"/>
      <c r="D5" s="14"/>
      <c r="E5" s="14"/>
      <c r="F5" s="14"/>
      <c r="G5" s="14"/>
      <c r="H5" s="14"/>
      <c r="I5" s="14"/>
    </row>
    <row r="6" spans="2:9" ht="15">
      <c r="B6" s="111" t="s">
        <v>126</v>
      </c>
      <c r="C6" s="104"/>
      <c r="D6" s="104"/>
      <c r="E6" s="104"/>
      <c r="F6" s="104"/>
      <c r="G6" s="105"/>
      <c r="H6" s="105"/>
      <c r="I6" s="108"/>
    </row>
    <row r="7" spans="2:9" ht="6" customHeight="1">
      <c r="B7" s="99"/>
      <c r="C7" s="100"/>
      <c r="D7" s="100"/>
      <c r="E7" s="100"/>
      <c r="F7" s="100"/>
      <c r="G7" s="100"/>
      <c r="H7" s="100"/>
      <c r="I7" s="100"/>
    </row>
    <row r="8" spans="2:9" ht="12.75">
      <c r="B8" s="2"/>
      <c r="C8" s="2"/>
      <c r="D8" s="2"/>
      <c r="E8" s="40" t="s">
        <v>2</v>
      </c>
      <c r="F8" s="96" t="s">
        <v>3</v>
      </c>
      <c r="G8" s="97"/>
      <c r="H8" s="97" t="s">
        <v>4</v>
      </c>
      <c r="I8" s="98"/>
    </row>
    <row r="9" spans="2:9" ht="14.25">
      <c r="B9" s="85" t="s">
        <v>5</v>
      </c>
      <c r="C9" s="86" t="s">
        <v>6</v>
      </c>
      <c r="D9" s="86" t="s">
        <v>7</v>
      </c>
      <c r="E9" s="87" t="s">
        <v>8</v>
      </c>
      <c r="F9" s="88" t="s">
        <v>9</v>
      </c>
      <c r="G9" s="86" t="s">
        <v>10</v>
      </c>
      <c r="H9" s="89" t="s">
        <v>9</v>
      </c>
      <c r="I9" s="87" t="s">
        <v>10</v>
      </c>
    </row>
    <row r="10" spans="2:9" ht="12.75">
      <c r="B10" s="26" t="s">
        <v>58</v>
      </c>
      <c r="C10" s="5">
        <v>1700</v>
      </c>
      <c r="D10" s="32">
        <v>22</v>
      </c>
      <c r="E10" s="28">
        <v>78</v>
      </c>
      <c r="F10" s="10">
        <v>10.648000000000001</v>
      </c>
      <c r="G10" s="4">
        <v>0.9680000000000001</v>
      </c>
      <c r="H10" s="3">
        <v>48.4</v>
      </c>
      <c r="I10" s="29">
        <v>4.4</v>
      </c>
    </row>
    <row r="11" spans="2:9" ht="12.75">
      <c r="B11" s="26" t="s">
        <v>60</v>
      </c>
      <c r="C11" s="5">
        <v>429</v>
      </c>
      <c r="D11" s="5">
        <v>85</v>
      </c>
      <c r="E11" s="28">
        <v>15</v>
      </c>
      <c r="F11" s="10">
        <v>45.05</v>
      </c>
      <c r="G11" s="5">
        <v>0.85</v>
      </c>
      <c r="H11" s="3">
        <v>53</v>
      </c>
      <c r="I11" s="29">
        <v>1</v>
      </c>
    </row>
    <row r="12" spans="2:9" ht="12.75">
      <c r="B12" s="26" t="s">
        <v>11</v>
      </c>
      <c r="C12" s="5">
        <v>650</v>
      </c>
      <c r="D12" s="5">
        <v>65</v>
      </c>
      <c r="E12" s="28">
        <f>100-D12</f>
        <v>35</v>
      </c>
      <c r="F12" s="10"/>
      <c r="G12" s="5"/>
      <c r="H12" s="3">
        <v>80</v>
      </c>
      <c r="I12" s="29">
        <v>0.8</v>
      </c>
    </row>
    <row r="13" spans="2:9" ht="12.75">
      <c r="B13" s="27" t="s">
        <v>47</v>
      </c>
      <c r="C13" s="31">
        <v>500</v>
      </c>
      <c r="D13" s="31">
        <v>18</v>
      </c>
      <c r="E13" s="115">
        <v>82</v>
      </c>
      <c r="F13" s="11">
        <v>10.404</v>
      </c>
      <c r="G13" s="6">
        <v>0.612</v>
      </c>
      <c r="H13" s="12">
        <v>57.8</v>
      </c>
      <c r="I13" s="30">
        <v>3.4</v>
      </c>
    </row>
    <row r="14" spans="2:9" ht="6" customHeight="1" thickBot="1">
      <c r="B14" s="15"/>
      <c r="C14" s="16"/>
      <c r="D14" s="16"/>
      <c r="E14" s="16"/>
      <c r="F14" s="16"/>
      <c r="G14" s="17"/>
      <c r="H14" s="18"/>
      <c r="I14" s="17"/>
    </row>
    <row r="15" spans="2:11" ht="15">
      <c r="B15" s="112" t="s">
        <v>12</v>
      </c>
      <c r="C15" s="101"/>
      <c r="D15" s="101"/>
      <c r="E15" s="101"/>
      <c r="F15" s="101"/>
      <c r="G15" s="102"/>
      <c r="H15" s="103"/>
      <c r="I15" s="109"/>
      <c r="K15" s="136" t="s">
        <v>123</v>
      </c>
    </row>
    <row r="16" spans="2:11" ht="6" customHeight="1">
      <c r="B16" s="2"/>
      <c r="C16" s="2"/>
      <c r="D16" s="2"/>
      <c r="E16" s="2"/>
      <c r="F16" s="2">
        <v>0</v>
      </c>
      <c r="G16" s="2"/>
      <c r="H16" s="2"/>
      <c r="K16" s="137"/>
    </row>
    <row r="17" spans="2:11" ht="14.25">
      <c r="B17" s="73" t="s">
        <v>5</v>
      </c>
      <c r="C17" s="74" t="s">
        <v>13</v>
      </c>
      <c r="D17" s="74" t="s">
        <v>14</v>
      </c>
      <c r="E17" s="75" t="s">
        <v>15</v>
      </c>
      <c r="F17" s="76" t="s">
        <v>16</v>
      </c>
      <c r="G17" s="74" t="s">
        <v>17</v>
      </c>
      <c r="H17" s="75" t="s">
        <v>119</v>
      </c>
      <c r="K17" s="137"/>
    </row>
    <row r="18" spans="2:11" ht="12.75">
      <c r="B18" s="22" t="str">
        <f>B10</f>
        <v>Sewage sludge</v>
      </c>
      <c r="C18" s="114">
        <v>3200</v>
      </c>
      <c r="D18" s="7">
        <f>C18*(D10/100)</f>
        <v>704</v>
      </c>
      <c r="E18" s="24">
        <f>C18*(E10/100)</f>
        <v>2496</v>
      </c>
      <c r="F18" s="25">
        <f>MAX(C18*(F10/100),D18*(H10/100))</f>
        <v>340.73600000000005</v>
      </c>
      <c r="G18" s="38">
        <f>MAX(C18*(G10/100),D18*(I10/100))</f>
        <v>30.976000000000003</v>
      </c>
      <c r="H18" s="71">
        <f>C18/C10</f>
        <v>1.8823529411764706</v>
      </c>
      <c r="K18" s="137"/>
    </row>
    <row r="19" spans="2:11" ht="12.75">
      <c r="B19" s="22" t="str">
        <f>B11</f>
        <v>Shrub trimmings</v>
      </c>
      <c r="C19" s="114">
        <v>750</v>
      </c>
      <c r="D19" s="7">
        <f>C19*(D11/100)</f>
        <v>637.5</v>
      </c>
      <c r="E19" s="24">
        <f>C19*(E11/100)</f>
        <v>112.5</v>
      </c>
      <c r="F19" s="25">
        <f>MAX(C19*(F11/100),D19*(H11/100))</f>
        <v>337.875</v>
      </c>
      <c r="G19" s="38">
        <f>MAX(C19*(G11/100),D19*(I11/100))</f>
        <v>6.375000000000001</v>
      </c>
      <c r="H19" s="71">
        <f>C19/C11</f>
        <v>1.7482517482517483</v>
      </c>
      <c r="K19" s="137"/>
    </row>
    <row r="20" spans="2:11" ht="12.75">
      <c r="B20" s="22" t="str">
        <f>B12</f>
        <v>Bedding</v>
      </c>
      <c r="C20" s="114">
        <v>1500</v>
      </c>
      <c r="D20" s="7">
        <f>C20*(D12/100)</f>
        <v>975</v>
      </c>
      <c r="E20" s="24">
        <f>C20*(E12/100)</f>
        <v>525</v>
      </c>
      <c r="F20" s="25">
        <f>MAX(C20*(F12/100),D20*(H12/100))</f>
        <v>780</v>
      </c>
      <c r="G20" s="38">
        <f>MAX(C20*(G12/100),D20*(I12/100))</f>
        <v>7.8</v>
      </c>
      <c r="H20" s="71">
        <f>C20/C12</f>
        <v>2.3076923076923075</v>
      </c>
      <c r="K20" s="137"/>
    </row>
    <row r="21" spans="2:11" ht="12.75">
      <c r="B21" s="22" t="str">
        <f>B13</f>
        <v>Grass clippings</v>
      </c>
      <c r="C21" s="114">
        <v>500</v>
      </c>
      <c r="D21" s="7">
        <f>C21*(D13/100)</f>
        <v>90</v>
      </c>
      <c r="E21" s="24">
        <f>C21*(E13/100)</f>
        <v>410</v>
      </c>
      <c r="F21" s="25">
        <f>MAX(C21*(F13/100),D21*(H13/100))</f>
        <v>52.019999999999996</v>
      </c>
      <c r="G21" s="38">
        <f>MAX(C21*(G13/100),D21*(I13/100))</f>
        <v>3.06</v>
      </c>
      <c r="H21" s="72">
        <f>C21/C13</f>
        <v>1</v>
      </c>
      <c r="K21" s="137"/>
    </row>
    <row r="22" spans="2:11" ht="12.75">
      <c r="B22" s="77" t="s">
        <v>18</v>
      </c>
      <c r="C22" s="78">
        <f aca="true" t="shared" si="0" ref="C22:H22">SUM(C18:C21)</f>
        <v>5950</v>
      </c>
      <c r="D22" s="117">
        <f t="shared" si="0"/>
        <v>2406.5</v>
      </c>
      <c r="E22" s="118">
        <f t="shared" si="0"/>
        <v>3543.5</v>
      </c>
      <c r="F22" s="79">
        <f t="shared" si="0"/>
        <v>1510.631</v>
      </c>
      <c r="G22" s="116">
        <f t="shared" si="0"/>
        <v>48.211000000000006</v>
      </c>
      <c r="H22" s="122">
        <f t="shared" si="0"/>
        <v>6.938296997120526</v>
      </c>
      <c r="K22" s="137"/>
    </row>
    <row r="23" spans="2:11" ht="6" customHeight="1">
      <c r="B23" s="19"/>
      <c r="C23" s="20"/>
      <c r="D23" s="20"/>
      <c r="E23" s="20"/>
      <c r="F23" s="21"/>
      <c r="G23" s="20"/>
      <c r="H23" s="21"/>
      <c r="K23" s="137"/>
    </row>
    <row r="24" spans="2:11" ht="15">
      <c r="B24" s="113" t="s">
        <v>19</v>
      </c>
      <c r="C24" s="106"/>
      <c r="D24" s="106"/>
      <c r="E24" s="106"/>
      <c r="F24" s="107"/>
      <c r="G24" s="106"/>
      <c r="H24" s="107"/>
      <c r="I24" s="110"/>
      <c r="K24" s="137"/>
    </row>
    <row r="25" spans="2:11" ht="4.5" customHeight="1">
      <c r="B25" s="2"/>
      <c r="C25" s="2"/>
      <c r="D25" s="2"/>
      <c r="E25" s="2"/>
      <c r="F25" s="2"/>
      <c r="G25" s="2"/>
      <c r="H25" s="2"/>
      <c r="K25" s="137"/>
    </row>
    <row r="26" spans="2:11" ht="12.75">
      <c r="B26" s="80" t="s">
        <v>20</v>
      </c>
      <c r="C26" s="81" t="s">
        <v>21</v>
      </c>
      <c r="D26" s="81"/>
      <c r="E26" s="82"/>
      <c r="F26" s="83" t="s">
        <v>22</v>
      </c>
      <c r="G26" s="84" t="s">
        <v>23</v>
      </c>
      <c r="H26" s="141" t="s">
        <v>117</v>
      </c>
      <c r="I26" s="142"/>
      <c r="K26" s="137"/>
    </row>
    <row r="27" spans="2:11" ht="12.75">
      <c r="B27" s="22" t="s">
        <v>24</v>
      </c>
      <c r="C27" s="2" t="s">
        <v>25</v>
      </c>
      <c r="D27" s="2"/>
      <c r="E27" s="34"/>
      <c r="F27" s="38">
        <f>F22/G22</f>
        <v>31.333741262367507</v>
      </c>
      <c r="G27" s="36" t="s">
        <v>26</v>
      </c>
      <c r="H27" s="143" t="str">
        <f>IF(F27&lt;30,"More C or Less N",IF(F27&gt;60,"More N or Less C","Good mix!"))</f>
        <v>Good mix!</v>
      </c>
      <c r="I27" s="144"/>
      <c r="K27" s="137"/>
    </row>
    <row r="28" spans="2:11" ht="12.75">
      <c r="B28" s="22" t="s">
        <v>120</v>
      </c>
      <c r="C28" s="2" t="s">
        <v>27</v>
      </c>
      <c r="D28" s="2"/>
      <c r="E28" s="34"/>
      <c r="F28" s="38">
        <f>E22/F22</f>
        <v>2.3457085151833903</v>
      </c>
      <c r="G28" s="36" t="s">
        <v>28</v>
      </c>
      <c r="H28" s="145" t="str">
        <f>IF(F28&lt;1.45,"More wet orless C",IF(F28&gt;2.55,"More C or less wet","Good mix!"))</f>
        <v>Good mix!</v>
      </c>
      <c r="I28" s="146"/>
      <c r="K28" s="137"/>
    </row>
    <row r="29" spans="2:11" ht="14.25">
      <c r="B29" s="22" t="s">
        <v>29</v>
      </c>
      <c r="C29" s="8" t="s">
        <v>118</v>
      </c>
      <c r="D29" s="2"/>
      <c r="E29" s="34"/>
      <c r="F29" s="38">
        <f>(D22+E22)/H22</f>
        <v>857.5591391474477</v>
      </c>
      <c r="G29" s="23" t="s">
        <v>122</v>
      </c>
      <c r="H29" s="145" t="str">
        <f>IF(F29&lt;850,"Mix density is low",IF(F29&gt;1000,"Mix density is high","Good mix!"))</f>
        <v>Good mix!</v>
      </c>
      <c r="I29" s="146"/>
      <c r="K29" s="137"/>
    </row>
    <row r="30" spans="2:11" ht="13.5" thickBot="1">
      <c r="B30" s="33" t="s">
        <v>7</v>
      </c>
      <c r="C30" s="9" t="s">
        <v>30</v>
      </c>
      <c r="D30" s="9"/>
      <c r="E30" s="35"/>
      <c r="F30" s="39">
        <f>D22*100/(D22+E22)</f>
        <v>40.445378151260506</v>
      </c>
      <c r="G30" s="37" t="s">
        <v>121</v>
      </c>
      <c r="H30" s="139" t="str">
        <f>IF(F30&lt;40,"Mix will be damp",IF(F30&gt;60,"Mix will be dry","Good mix!"))</f>
        <v>Good mix!</v>
      </c>
      <c r="I30" s="140"/>
      <c r="K30" s="138"/>
    </row>
  </sheetData>
  <mergeCells count="6">
    <mergeCell ref="K15:K30"/>
    <mergeCell ref="H30:I30"/>
    <mergeCell ref="H26:I26"/>
    <mergeCell ref="H27:I27"/>
    <mergeCell ref="H28:I28"/>
    <mergeCell ref="H29:I29"/>
  </mergeCells>
  <conditionalFormatting sqref="H27:I30">
    <cfRule type="cellIs" priority="1" dxfId="0" operator="equal" stopIfTrue="1">
      <formula>"Good mix!"</formula>
    </cfRule>
  </conditionalFormatting>
  <printOptions horizontalCentered="1"/>
  <pageMargins left="0.75" right="0.75" top="1" bottom="1" header="0.5" footer="0.5"/>
  <pageSetup fitToHeight="1" fitToWidth="1" horizontalDpi="300" verticalDpi="300" orientation="portrait" scale="96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28125" style="0" customWidth="1"/>
    <col min="4" max="4" width="10.140625" style="0" customWidth="1"/>
    <col min="5" max="5" width="16.00390625" style="0" customWidth="1"/>
    <col min="6" max="6" width="10.140625" style="0" customWidth="1"/>
  </cols>
  <sheetData>
    <row r="1" spans="1:10" ht="12.75">
      <c r="A1" s="53" t="s">
        <v>67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5" t="s">
        <v>68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2.75">
      <c r="A4" s="55" t="s">
        <v>69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5" t="s">
        <v>70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>
      <c r="A6" s="55" t="s">
        <v>71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2.75">
      <c r="A8" s="55" t="s">
        <v>72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2.75">
      <c r="A9" s="54"/>
      <c r="B9" s="55" t="s">
        <v>73</v>
      </c>
      <c r="D9" s="54"/>
      <c r="E9" s="55" t="s">
        <v>74</v>
      </c>
      <c r="F9" s="54"/>
      <c r="G9" s="54"/>
      <c r="H9" s="54"/>
      <c r="I9" s="54"/>
      <c r="J9" s="54"/>
    </row>
    <row r="10" spans="1:10" ht="12.75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2.75">
      <c r="A11" s="55" t="s">
        <v>75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54"/>
      <c r="B12" s="56" t="s">
        <v>76</v>
      </c>
      <c r="C12" s="54"/>
      <c r="D12" s="54"/>
      <c r="E12" s="54"/>
      <c r="F12" s="54"/>
      <c r="G12" s="54"/>
      <c r="H12" s="54"/>
      <c r="I12" s="54"/>
      <c r="J12" s="54"/>
    </row>
    <row r="13" spans="1:10" ht="12.75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2.75">
      <c r="A14" s="57" t="s">
        <v>77</v>
      </c>
      <c r="B14" s="57" t="s">
        <v>78</v>
      </c>
      <c r="C14" s="57" t="s">
        <v>79</v>
      </c>
      <c r="D14" s="57" t="s">
        <v>80</v>
      </c>
      <c r="E14" s="57" t="s">
        <v>81</v>
      </c>
      <c r="F14" s="54"/>
      <c r="G14" s="54"/>
      <c r="H14" s="54"/>
      <c r="I14" s="54"/>
      <c r="J14" s="54"/>
    </row>
    <row r="15" spans="1:10" ht="12.75">
      <c r="A15" s="58" t="s">
        <v>82</v>
      </c>
      <c r="B15" s="59">
        <v>77</v>
      </c>
      <c r="C15" s="59">
        <v>45</v>
      </c>
      <c r="D15" s="59">
        <v>2.4</v>
      </c>
      <c r="E15" s="60">
        <v>10</v>
      </c>
      <c r="F15" s="61"/>
      <c r="G15" s="54"/>
      <c r="H15" s="54"/>
      <c r="I15" s="54"/>
      <c r="J15" s="54"/>
    </row>
    <row r="16" spans="1:10" ht="12.75">
      <c r="A16" s="58" t="s">
        <v>83</v>
      </c>
      <c r="B16" s="59">
        <v>35</v>
      </c>
      <c r="C16" s="59">
        <v>50</v>
      </c>
      <c r="D16" s="59">
        <v>0.75</v>
      </c>
      <c r="E16" s="62">
        <v>13.32</v>
      </c>
      <c r="F16" s="61" t="s">
        <v>84</v>
      </c>
      <c r="H16" s="54"/>
      <c r="I16" s="54"/>
      <c r="J16" s="54"/>
    </row>
    <row r="17" spans="1:10" ht="12.75">
      <c r="A17" s="58" t="s">
        <v>85</v>
      </c>
      <c r="B17" s="59">
        <v>80</v>
      </c>
      <c r="C17" s="59">
        <v>42</v>
      </c>
      <c r="D17" s="59">
        <v>5</v>
      </c>
      <c r="E17" s="62">
        <v>8.14</v>
      </c>
      <c r="F17" s="61" t="s">
        <v>86</v>
      </c>
      <c r="G17" s="54"/>
      <c r="H17" s="54"/>
      <c r="I17" s="54"/>
      <c r="J17" s="54"/>
    </row>
    <row r="18" spans="1:10" ht="12.75">
      <c r="A18" s="123" t="s">
        <v>124</v>
      </c>
      <c r="B18" s="59">
        <v>85</v>
      </c>
      <c r="C18" s="59">
        <v>75</v>
      </c>
      <c r="D18" s="59">
        <v>5</v>
      </c>
      <c r="E18" s="62">
        <v>0</v>
      </c>
      <c r="F18" s="61" t="s">
        <v>87</v>
      </c>
      <c r="G18" s="54"/>
      <c r="H18" s="54"/>
      <c r="I18" s="54"/>
      <c r="J18" s="54"/>
    </row>
    <row r="19" spans="1:10" ht="12.75">
      <c r="A19" s="54"/>
      <c r="B19" s="61"/>
      <c r="C19" s="61"/>
      <c r="D19" s="61"/>
      <c r="E19" s="61"/>
      <c r="F19" s="54"/>
      <c r="G19" s="54"/>
      <c r="H19" s="54"/>
      <c r="I19" s="54"/>
      <c r="J19" s="54"/>
    </row>
    <row r="20" spans="3:10" ht="12.75">
      <c r="C20" s="61"/>
      <c r="D20" s="63" t="s">
        <v>88</v>
      </c>
      <c r="E20" s="64">
        <f>(E15*B15+E16*B16+E17*B17+E18*B18)/(E15+E16+E17+E18)</f>
        <v>59.993642720915446</v>
      </c>
      <c r="F20" s="61" t="s">
        <v>89</v>
      </c>
      <c r="G20" s="54"/>
      <c r="H20" s="54"/>
      <c r="I20" s="54"/>
      <c r="J20" s="54"/>
    </row>
    <row r="21" spans="3:10" ht="12.75">
      <c r="C21" s="61"/>
      <c r="D21" s="63" t="s">
        <v>90</v>
      </c>
      <c r="E21" s="64">
        <f>(E15*C15*(100-B15)+E16*C16*(100-B16)+E17*C17*(100-B17)+E18*C18*(100-B18))/(E15*D15*(100-B15)+E16*D16*(100-B16)+E17*D17*(100-B17)+E18*D18*(100-B18))</f>
        <v>30.008484878557073</v>
      </c>
      <c r="F21" s="61" t="s">
        <v>89</v>
      </c>
      <c r="G21" s="54"/>
      <c r="H21" s="54"/>
      <c r="I21" s="54"/>
      <c r="J21" s="54"/>
    </row>
    <row r="22" spans="1:10" ht="12.75">
      <c r="A22" s="54"/>
      <c r="B22" s="54"/>
      <c r="C22" s="54"/>
      <c r="D22" s="61"/>
      <c r="E22" s="61"/>
      <c r="F22" s="61"/>
      <c r="G22" s="54"/>
      <c r="H22" s="54"/>
      <c r="I22" s="54"/>
      <c r="J22" s="54"/>
    </row>
    <row r="23" spans="1:10" ht="12.75">
      <c r="A23" s="55" t="s">
        <v>91</v>
      </c>
      <c r="B23" s="61"/>
      <c r="C23" s="61"/>
      <c r="D23" s="61"/>
      <c r="E23" s="61"/>
      <c r="F23" s="54"/>
      <c r="G23" s="54"/>
      <c r="H23" s="54"/>
      <c r="I23" s="54"/>
      <c r="J23" s="54"/>
    </row>
    <row r="24" spans="2:10" ht="12.75">
      <c r="B24" s="65" t="s">
        <v>92</v>
      </c>
      <c r="C24" s="59">
        <v>60</v>
      </c>
      <c r="D24" s="55" t="s">
        <v>93</v>
      </c>
      <c r="E24" s="54"/>
      <c r="F24" s="61"/>
      <c r="G24" s="54"/>
      <c r="H24" s="54"/>
      <c r="I24" s="54"/>
      <c r="J24" s="54"/>
    </row>
    <row r="25" spans="2:10" ht="12.75">
      <c r="B25" s="65" t="s">
        <v>94</v>
      </c>
      <c r="C25" s="59">
        <v>30</v>
      </c>
      <c r="D25" s="61"/>
      <c r="E25" s="61"/>
      <c r="F25" s="61"/>
      <c r="G25" s="54"/>
      <c r="H25" s="54"/>
      <c r="I25" s="54"/>
      <c r="J25" s="54"/>
    </row>
    <row r="26" spans="1:10" ht="12.75">
      <c r="A26" s="54"/>
      <c r="B26" s="61"/>
      <c r="C26" s="61"/>
      <c r="D26" s="61"/>
      <c r="E26" s="61"/>
      <c r="F26" s="54"/>
      <c r="G26" s="54"/>
      <c r="H26" s="54"/>
      <c r="I26" s="54"/>
      <c r="J26" s="54"/>
    </row>
    <row r="27" spans="1:10" ht="12.75">
      <c r="A27" s="54"/>
      <c r="B27" s="61"/>
      <c r="C27" s="61"/>
      <c r="D27" s="61"/>
      <c r="E27" s="66" t="s">
        <v>95</v>
      </c>
      <c r="F27" s="61" t="str">
        <f>A17</f>
        <v>food scraps</v>
      </c>
      <c r="G27" s="54"/>
      <c r="H27" s="54"/>
      <c r="I27" s="54"/>
      <c r="J27" s="54"/>
    </row>
    <row r="28" spans="1:10" ht="12.75">
      <c r="A28" s="54"/>
      <c r="B28" s="61"/>
      <c r="C28" s="61"/>
      <c r="D28" s="61"/>
      <c r="E28" s="66"/>
      <c r="F28" s="54"/>
      <c r="G28" s="54"/>
      <c r="H28" s="54"/>
      <c r="I28" s="54"/>
      <c r="J28" s="54"/>
    </row>
    <row r="29" spans="1:10" ht="12.75">
      <c r="A29" s="54"/>
      <c r="B29" s="54"/>
      <c r="D29" s="61"/>
      <c r="E29" s="63" t="s">
        <v>96</v>
      </c>
      <c r="F29" s="67">
        <f>(C24*E15+C24*E16-B15*E15-B16*E16)/(B17-C24)</f>
        <v>8.150000000000002</v>
      </c>
      <c r="G29" s="54"/>
      <c r="H29" s="54"/>
      <c r="I29" s="54"/>
      <c r="J29" s="54"/>
    </row>
    <row r="30" spans="1:10" ht="12.75">
      <c r="A30" s="54"/>
      <c r="B30" s="61"/>
      <c r="D30" s="61"/>
      <c r="E30" s="68"/>
      <c r="F30" s="61"/>
      <c r="G30" s="54"/>
      <c r="H30" s="54"/>
      <c r="I30" s="54"/>
      <c r="J30" s="54"/>
    </row>
    <row r="31" spans="1:10" ht="12.75">
      <c r="A31" s="54"/>
      <c r="B31" s="54"/>
      <c r="D31" s="61"/>
      <c r="E31" s="63" t="s">
        <v>97</v>
      </c>
      <c r="F31" s="67">
        <f>(C25*E15*D15*(100-B15)+C25*E16*D16*(100-B16)-E15*C15*(100-B15)-E16*C16*(100-B16))/(C17*(100-B17)-C25*D17*(100-B17))</f>
        <v>8.147916666666667</v>
      </c>
      <c r="G31" s="54"/>
      <c r="H31" s="54"/>
      <c r="I31" s="54"/>
      <c r="J31" s="54"/>
    </row>
    <row r="32" spans="1:10" ht="12.75">
      <c r="A32" s="54"/>
      <c r="B32" s="54"/>
      <c r="C32" s="54"/>
      <c r="D32" s="54"/>
      <c r="E32" s="68"/>
      <c r="F32" s="54"/>
      <c r="G32" s="54"/>
      <c r="H32" s="54"/>
      <c r="I32" s="54"/>
      <c r="J32" s="54"/>
    </row>
    <row r="33" spans="1:10" ht="12.75">
      <c r="A33" s="55" t="s">
        <v>98</v>
      </c>
      <c r="B33" s="54"/>
      <c r="C33" s="54"/>
      <c r="D33" s="54"/>
      <c r="E33" s="68"/>
      <c r="F33" s="54"/>
      <c r="G33" s="54"/>
      <c r="H33" s="54"/>
      <c r="I33" s="54"/>
      <c r="J33" s="54"/>
    </row>
    <row r="34" spans="1:10" ht="12.75">
      <c r="A34" s="55" t="s">
        <v>99</v>
      </c>
      <c r="B34" s="54"/>
      <c r="C34" s="54"/>
      <c r="D34" s="54"/>
      <c r="E34" s="68"/>
      <c r="F34" s="54"/>
      <c r="G34" s="54"/>
      <c r="H34" s="54"/>
      <c r="I34" s="54"/>
      <c r="J34" s="54"/>
    </row>
    <row r="35" spans="1:10" ht="12.75">
      <c r="A35" s="54"/>
      <c r="B35" s="54"/>
      <c r="C35" s="54"/>
      <c r="D35" s="54"/>
      <c r="E35" s="65" t="s">
        <v>100</v>
      </c>
      <c r="F35" s="55" t="str">
        <f>A18</f>
        <v>biosolids</v>
      </c>
      <c r="G35" s="54"/>
      <c r="H35" s="54"/>
      <c r="I35" s="54"/>
      <c r="J35" s="54"/>
    </row>
    <row r="36" spans="1:10" ht="12.75">
      <c r="A36" s="54"/>
      <c r="B36" s="54"/>
      <c r="C36" s="54"/>
      <c r="D36" s="54"/>
      <c r="E36" s="68"/>
      <c r="F36" s="54"/>
      <c r="G36" s="54"/>
      <c r="H36" s="54"/>
      <c r="I36" s="54"/>
      <c r="J36" s="54"/>
    </row>
    <row r="37" spans="1:10" ht="12.75">
      <c r="A37" s="54"/>
      <c r="B37" s="54"/>
      <c r="D37" s="54"/>
      <c r="E37" s="63" t="s">
        <v>96</v>
      </c>
      <c r="F37" s="67">
        <f>(C24*E15+C24*E16+C24*E17-B15*E15-B16*E16-B17*E17)/(B18-C24)</f>
        <v>0.008000000000001818</v>
      </c>
      <c r="G37" s="54"/>
      <c r="H37" s="54"/>
      <c r="I37" s="54"/>
      <c r="J37" s="54"/>
    </row>
    <row r="38" spans="1:10" ht="12.75">
      <c r="A38" s="54"/>
      <c r="B38" s="54"/>
      <c r="D38" s="54"/>
      <c r="E38" s="68"/>
      <c r="F38" s="69"/>
      <c r="G38" s="54"/>
      <c r="H38" s="54"/>
      <c r="I38" s="54"/>
      <c r="J38" s="54"/>
    </row>
    <row r="39" spans="1:10" ht="12.75">
      <c r="A39" s="54"/>
      <c r="B39" s="54"/>
      <c r="D39" s="54"/>
      <c r="E39" s="63" t="s">
        <v>97</v>
      </c>
      <c r="F39" s="67">
        <f>(C25*E15*D15*(100-B15)+C25*E16*D16*(100-B16)+C25*E17*D17*(100-B17)-E15*C15*(100-B15)-E16*C16*(100-B16)-E17*C17*(100-B17))/(C18*(100-B18)-C25*D18*(100-B18))</f>
        <v>0.015200000000000323</v>
      </c>
      <c r="G39" s="54"/>
      <c r="H39" s="54"/>
      <c r="I39" s="54"/>
      <c r="J39" s="54"/>
    </row>
    <row r="40" spans="1:10" ht="12.75">
      <c r="A40" s="54"/>
      <c r="B40" s="54"/>
      <c r="C40" s="54"/>
      <c r="D40" s="54"/>
      <c r="E40" s="69"/>
      <c r="F40" s="54"/>
      <c r="G40" s="54"/>
      <c r="H40" s="54"/>
      <c r="I40" s="54"/>
      <c r="J40" s="54"/>
    </row>
    <row r="41" spans="1:10" ht="12.75">
      <c r="A41" s="54"/>
      <c r="B41" s="55" t="s">
        <v>101</v>
      </c>
      <c r="C41" s="54"/>
      <c r="D41" s="54"/>
      <c r="E41" s="69"/>
      <c r="F41" s="54"/>
      <c r="G41" s="54"/>
      <c r="H41" s="54"/>
      <c r="I41" s="54"/>
      <c r="J41" s="54"/>
    </row>
    <row r="42" spans="1:10" ht="12.75">
      <c r="A42" s="54"/>
      <c r="B42" s="55" t="s">
        <v>102</v>
      </c>
      <c r="C42" s="54"/>
      <c r="D42" s="54"/>
      <c r="E42" s="69"/>
      <c r="F42" s="54"/>
      <c r="G42" s="54"/>
      <c r="H42" s="54"/>
      <c r="I42" s="54"/>
      <c r="J42" s="54"/>
    </row>
    <row r="43" spans="1:10" ht="12.75">
      <c r="A43" s="54"/>
      <c r="B43" s="55" t="s">
        <v>103</v>
      </c>
      <c r="C43" s="54"/>
      <c r="D43" s="54"/>
      <c r="E43" s="69"/>
      <c r="F43" s="54"/>
      <c r="G43" s="54"/>
      <c r="H43" s="54"/>
      <c r="I43" s="54"/>
      <c r="J43" s="54"/>
    </row>
    <row r="44" spans="1:10" ht="12.75">
      <c r="A44" s="54"/>
      <c r="B44" s="54"/>
      <c r="C44" s="54"/>
      <c r="D44" s="54"/>
      <c r="E44" s="69"/>
      <c r="F44" s="54"/>
      <c r="G44" s="54"/>
      <c r="H44" s="54"/>
      <c r="I44" s="54"/>
      <c r="J44" s="54"/>
    </row>
    <row r="45" spans="1:10" ht="12.75">
      <c r="A45" s="55" t="s">
        <v>104</v>
      </c>
      <c r="B45" s="54"/>
      <c r="C45" s="54"/>
      <c r="D45" s="54"/>
      <c r="E45" s="69"/>
      <c r="F45" s="54"/>
      <c r="G45" s="54"/>
      <c r="H45" s="54"/>
      <c r="I45" s="54"/>
      <c r="J45" s="54"/>
    </row>
    <row r="46" spans="1:10" ht="12.75">
      <c r="A46" s="55" t="s">
        <v>105</v>
      </c>
      <c r="B46" s="54"/>
      <c r="C46" s="54"/>
      <c r="D46" s="54"/>
      <c r="E46" s="69"/>
      <c r="F46" s="54"/>
      <c r="G46" s="54"/>
      <c r="H46" s="54"/>
      <c r="I46" s="54"/>
      <c r="J46" s="54"/>
    </row>
    <row r="47" spans="1:10" ht="12.75">
      <c r="A47" s="54"/>
      <c r="B47" s="54"/>
      <c r="C47" s="54"/>
      <c r="D47" s="54"/>
      <c r="E47" s="70" t="s">
        <v>106</v>
      </c>
      <c r="F47" s="61" t="str">
        <f>A16</f>
        <v>leaves</v>
      </c>
      <c r="G47" s="54"/>
      <c r="H47" s="54"/>
      <c r="I47" s="54"/>
      <c r="J47" s="54"/>
    </row>
    <row r="48" spans="1:10" ht="12.75">
      <c r="A48" s="54"/>
      <c r="B48" s="54"/>
      <c r="C48" s="54"/>
      <c r="D48" s="54"/>
      <c r="F48" s="67">
        <f>-(-B15*C17*(100-B17)+B15*C25*D17*(100-B17)+B17*C15*(100-B15)-C25*D17*(100-B17)*C24+C25*D15*(100-B15)*C24-C15*(100-B15)*C24+C17*(100-B17)*C24-B17*C25*D15*(100-B15))*E15/(C25*D16*(100-B16)*C24-C25*D16*(100-B16)*B17-C25*D17*(100-B17)*C24+C25*D17*(100-B17)*B16-C16*(100-B16)*C24+C16*(100-B16)*B17+C17*(100-B17)*C24-C17*(100-B17)*B16)</f>
        <v>13.315068493150685</v>
      </c>
      <c r="G48" s="54"/>
      <c r="H48" s="54"/>
      <c r="I48" s="54"/>
      <c r="J48" s="54"/>
    </row>
    <row r="49" spans="1:10" ht="12.75">
      <c r="A49" s="54"/>
      <c r="B49" s="54"/>
      <c r="C49" s="54"/>
      <c r="D49" s="54"/>
      <c r="F49" s="69"/>
      <c r="G49" s="54"/>
      <c r="H49" s="54"/>
      <c r="I49" s="54"/>
      <c r="J49" s="54"/>
    </row>
    <row r="50" spans="1:10" ht="12.75">
      <c r="A50" s="54"/>
      <c r="B50" s="54"/>
      <c r="C50" s="54"/>
      <c r="D50" s="54"/>
      <c r="E50" s="70" t="s">
        <v>95</v>
      </c>
      <c r="F50" t="str">
        <f>A17</f>
        <v>food scraps</v>
      </c>
      <c r="G50" s="54"/>
      <c r="H50" s="54"/>
      <c r="I50" s="54"/>
      <c r="J50" s="54"/>
    </row>
    <row r="51" spans="1:10" ht="12.75">
      <c r="A51" s="54"/>
      <c r="B51" s="54"/>
      <c r="C51" s="54"/>
      <c r="D51" s="54"/>
      <c r="F51" s="67">
        <f>-E15*(-C25*D15*(100-B15)*C24+C25*D15*(100-B15)*B16+C25*D16*(100-B16)*C24-C25*D16*(100-B16)*B15+C15*(100-B15)*C24-C15*(100-B15)*B16-C16*(100-B16)*C24+C16*(100-B16)*B15)/(C25*D16*(100-B16)*C24-C25*D16*(100-B16)*B17-C25*D17*(100-B17)*C24+C25*D17*(100-B17)*B16-C16*(100-B16)*C24+C16*(100-B16)*B17+C17*(100-B17)*C24-C17*(100-B17)*B16)</f>
        <v>8.143835616438356</v>
      </c>
      <c r="G51" s="54"/>
      <c r="H51" s="54"/>
      <c r="I51" s="54"/>
      <c r="J51" s="54"/>
    </row>
    <row r="52" spans="1:10" ht="12.7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12.75">
      <c r="A53" s="54"/>
      <c r="B53" s="55" t="s">
        <v>107</v>
      </c>
      <c r="C53" s="54"/>
      <c r="D53" s="54"/>
      <c r="E53" s="54"/>
      <c r="F53" s="54"/>
      <c r="G53" s="54"/>
      <c r="H53" s="54"/>
      <c r="I53" s="54"/>
      <c r="J53" s="54"/>
    </row>
    <row r="54" spans="1:10" ht="12.75">
      <c r="A54" s="54"/>
      <c r="B54" s="55" t="s">
        <v>108</v>
      </c>
      <c r="C54" s="54"/>
      <c r="D54" s="54"/>
      <c r="E54" s="54"/>
      <c r="F54" s="54"/>
      <c r="G54" s="54"/>
      <c r="H54" s="54"/>
      <c r="I54" s="54"/>
      <c r="J54" s="54"/>
    </row>
    <row r="55" spans="1:10" ht="12.75">
      <c r="A55" s="54"/>
      <c r="B55" s="55" t="s">
        <v>109</v>
      </c>
      <c r="C55" s="54"/>
      <c r="D55" s="54"/>
      <c r="E55" s="54"/>
      <c r="F55" s="54"/>
      <c r="G55" s="54"/>
      <c r="H55" s="54"/>
      <c r="I55" s="54"/>
      <c r="J55" s="54"/>
    </row>
    <row r="56" spans="1:10" ht="12.75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ht="12.75">
      <c r="A57" s="55" t="s">
        <v>110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2.75">
      <c r="A58" s="54"/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12.75">
      <c r="A59" s="55" t="s">
        <v>111</v>
      </c>
      <c r="B59" s="54"/>
      <c r="C59" s="54"/>
      <c r="D59" s="54"/>
      <c r="E59" s="69"/>
      <c r="F59" s="54"/>
      <c r="G59" s="54"/>
      <c r="H59" s="54"/>
      <c r="I59" s="54"/>
      <c r="J59" s="54"/>
    </row>
    <row r="60" spans="1:10" ht="12.75">
      <c r="A60" s="55" t="s">
        <v>112</v>
      </c>
      <c r="B60" s="54"/>
      <c r="C60" s="54"/>
      <c r="D60" s="54"/>
      <c r="E60" s="69"/>
      <c r="F60" s="54"/>
      <c r="G60" s="54"/>
      <c r="H60" s="54"/>
      <c r="I60" s="54"/>
      <c r="J60" s="54"/>
    </row>
    <row r="61" spans="1:10" ht="12.75">
      <c r="A61" s="54"/>
      <c r="B61" s="54"/>
      <c r="C61" s="54"/>
      <c r="D61" s="54"/>
      <c r="E61" s="69"/>
      <c r="F61" s="54"/>
      <c r="G61" s="54"/>
      <c r="H61" s="54"/>
      <c r="I61" s="54"/>
      <c r="J61" s="54"/>
    </row>
    <row r="62" spans="1:10" ht="12.75">
      <c r="A62" s="54"/>
      <c r="B62" s="54"/>
      <c r="C62" s="54"/>
      <c r="D62" s="54"/>
      <c r="E62" s="70" t="s">
        <v>95</v>
      </c>
      <c r="F62" s="61" t="str">
        <f>A17</f>
        <v>food scraps</v>
      </c>
      <c r="G62" s="54"/>
      <c r="H62" s="54"/>
      <c r="I62" s="54"/>
      <c r="J62" s="54"/>
    </row>
    <row r="63" spans="1:10" ht="12.75">
      <c r="A63" s="54"/>
      <c r="B63" s="54"/>
      <c r="C63" s="54"/>
      <c r="D63" s="54"/>
      <c r="F63" s="67">
        <f>-(E15*C18*(100-B18)*C24+E16*C18*(100-B18)*C24-E16*C16*(100-B16)*C24-E15*C15*(100-B15)*C24-E15*C25*D18*(100-B18)*C24-E16*C25*D18*(100-B18)*C24+C25*E15*D15*(100-B15)*C24+C25*E16*D16*(100-B16)*C24-B18*C25*E15*D15*(100-B15)-B15*E15*C18*(100-B18)+B18*E15*C15*(100-B15)-B16*E16*C18*(100-B18)-B18*C25*E16*D16*(100-B16)+B15*E15*C25*D18*(100-B18)+B18*E16*C16*(100-B16)+B16*E16*C25*D18*(100-B18))/(C25*D17*(100-B17)*C24-C25*D17*(100-B17)*B18-C17*(100-B17)*C24+C17*(100-B17)*B18-C25*D18*(100-B18)*C24+C25*D18*(100-B18)*B17+C18*(100-B18)*C24-C18*(100-B18)*B17)</f>
        <v>8.146428571428572</v>
      </c>
      <c r="G63" s="54"/>
      <c r="H63" s="54"/>
      <c r="I63" s="54"/>
      <c r="J63" s="54"/>
    </row>
    <row r="64" spans="1:10" ht="12.75">
      <c r="A64" s="54"/>
      <c r="B64" s="54"/>
      <c r="C64" s="54"/>
      <c r="D64" s="54"/>
      <c r="F64" s="69"/>
      <c r="G64" s="54"/>
      <c r="H64" s="54"/>
      <c r="I64" s="54"/>
      <c r="J64" s="54"/>
    </row>
    <row r="65" spans="1:10" ht="12.75">
      <c r="A65" s="54"/>
      <c r="B65" s="54"/>
      <c r="C65" s="54"/>
      <c r="D65" s="54"/>
      <c r="E65" s="70" t="s">
        <v>100</v>
      </c>
      <c r="F65" t="str">
        <f>A18</f>
        <v>biosolids</v>
      </c>
      <c r="G65" s="54"/>
      <c r="H65" s="54"/>
      <c r="I65" s="54"/>
      <c r="J65" s="54"/>
    </row>
    <row r="66" spans="1:10" ht="12.75">
      <c r="A66" s="54"/>
      <c r="B66" s="54"/>
      <c r="C66" s="54"/>
      <c r="D66" s="54"/>
      <c r="F66" s="67">
        <f>(-C25*D17*(100-B17)*C24*E15-C25*D17*(100-B17)*C24*E16+C25*D17*(100-B17)*B15*E15+C25*D17*(100-B17)*B16*E16+C17*(100-B17)*C24*E15+C17*(100-B17)*C24*E16-C17*(100-B17)*B15*E15-C17*(100-B17)*B16*E16+C25*E15*D15*(100-B15)*C24-C25*E15*D15*(100-B15)*B17+C25*E16*D16*(100-B16)*C24-C25*E16*D16*(100-B16)*B17-E15*C15*(100-B15)*C24+E15*C15*(100-B15)*B17-E16*C16*(100-B16)*C24+E16*C16*(100-B16)*B17)/(C25*D17*(100-B17)*C24-C25*D17*(100-B17)*B18-C17*(100-B17)*C24+C17*(100-B17)*B18-C25*D18*(100-B18)*C24+C25*D18*(100-B18)*B17+C18*(100-B18)*C24-C18*(100-B18)*B17)</f>
        <v>0.002857142857142857</v>
      </c>
      <c r="G66" s="54"/>
      <c r="H66" s="54"/>
      <c r="I66" s="54"/>
      <c r="J66" s="54"/>
    </row>
    <row r="67" spans="1:10" ht="12.75">
      <c r="A67" s="54"/>
      <c r="B67" s="54"/>
      <c r="C67" s="54"/>
      <c r="D67" s="54"/>
      <c r="E67" s="54"/>
      <c r="F67" s="54"/>
      <c r="G67" s="54"/>
      <c r="H67" s="54"/>
      <c r="I67" s="54"/>
      <c r="J67" s="54"/>
    </row>
    <row r="68" spans="1:10" ht="12.75">
      <c r="A68" s="54"/>
      <c r="B68" s="55" t="s">
        <v>113</v>
      </c>
      <c r="C68" s="54"/>
      <c r="D68" s="54"/>
      <c r="E68" s="54"/>
      <c r="F68" s="54"/>
      <c r="G68" s="54"/>
      <c r="H68" s="54"/>
      <c r="I68" s="54"/>
      <c r="J68" s="54"/>
    </row>
    <row r="69" spans="1:10" ht="12.75">
      <c r="A69" s="54"/>
      <c r="B69" s="55" t="s">
        <v>114</v>
      </c>
      <c r="C69" s="54"/>
      <c r="D69" s="54"/>
      <c r="E69" s="54"/>
      <c r="F69" s="54"/>
      <c r="G69" s="54"/>
      <c r="H69" s="54"/>
      <c r="I69" s="54"/>
      <c r="J69" s="54"/>
    </row>
    <row r="70" spans="1:10" ht="12.75">
      <c r="A70" s="54"/>
      <c r="B70" s="55" t="s">
        <v>115</v>
      </c>
      <c r="C70" s="54"/>
      <c r="D70" s="54"/>
      <c r="E70" s="54"/>
      <c r="F70" s="54"/>
      <c r="G70" s="54"/>
      <c r="H70" s="54"/>
      <c r="I70" s="54"/>
      <c r="J70" s="54"/>
    </row>
    <row r="71" spans="1:10" ht="12.75">
      <c r="A71" s="54"/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12.75">
      <c r="A72" s="55" t="s">
        <v>116</v>
      </c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12.75">
      <c r="A73" s="54"/>
      <c r="B73" s="54"/>
      <c r="C73" s="54"/>
      <c r="D73" s="54"/>
      <c r="E73" s="54"/>
      <c r="F73" s="54"/>
      <c r="G73" s="54"/>
      <c r="H73" s="54"/>
      <c r="I73" s="54"/>
      <c r="J73" s="5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Composting Mixture Calculator</dc:title>
  <dc:subject>NMRC/ORO </dc:subject>
  <dc:creator>JS Glass</dc:creator>
  <cp:keywords/>
  <dc:description/>
  <cp:lastModifiedBy>J. Steven Glass</cp:lastModifiedBy>
  <dcterms:created xsi:type="dcterms:W3CDTF">1999-06-29T18:12:20Z</dcterms:created>
  <dcterms:modified xsi:type="dcterms:W3CDTF">2005-04-27T14:19:41Z</dcterms:modified>
  <cp:category/>
  <cp:version/>
  <cp:contentType/>
  <cp:contentStatus/>
</cp:coreProperties>
</file>